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15" windowWidth="12660" windowHeight="8070" activeTab="0"/>
  </bookViews>
  <sheets>
    <sheet name="общий ПТС" sheetId="1" r:id="rId1"/>
  </sheets>
  <externalReferences>
    <externalReference r:id="rId4"/>
  </externalReferences>
  <definedNames>
    <definedName name="_xlnm._FilterDatabase" localSheetId="0" hidden="1">'общий ПТС'!$A$4:$F$34</definedName>
  </definedNames>
  <calcPr fullCalcOnLoad="1"/>
</workbook>
</file>

<file path=xl/comments1.xml><?xml version="1.0" encoding="utf-8"?>
<comments xmlns="http://schemas.openxmlformats.org/spreadsheetml/2006/main">
  <authors>
    <author>Колесников Валерий Владимирович</author>
  </authors>
  <commentList>
    <comment ref="F31" authorId="0">
      <text>
        <r>
          <rPr>
            <b/>
            <sz val="9"/>
            <rFont val="Tahoma"/>
            <family val="2"/>
          </rPr>
          <t>Колесников Валерий Владимирович:</t>
        </r>
        <r>
          <rPr>
            <sz val="9"/>
            <rFont val="Tahoma"/>
            <family val="2"/>
          </rPr>
          <t xml:space="preserve">
уменьшено</t>
        </r>
      </text>
    </comment>
    <comment ref="F103" authorId="0">
      <text>
        <r>
          <rPr>
            <b/>
            <sz val="9"/>
            <rFont val="Tahoma"/>
            <family val="2"/>
          </rPr>
          <t>Колесников Валерий Владимирович:</t>
        </r>
        <r>
          <rPr>
            <sz val="9"/>
            <rFont val="Tahoma"/>
            <family val="2"/>
          </rPr>
          <t xml:space="preserve">
примерно. Есть смета</t>
        </r>
      </text>
    </comment>
    <comment ref="F104" authorId="0">
      <text>
        <r>
          <rPr>
            <b/>
            <sz val="9"/>
            <rFont val="Tahoma"/>
            <family val="2"/>
          </rPr>
          <t>Колесников Валерий Владимирович:</t>
        </r>
        <r>
          <rPr>
            <sz val="9"/>
            <rFont val="Tahoma"/>
            <family val="2"/>
          </rPr>
          <t xml:space="preserve">
примерно. Есть смета</t>
        </r>
      </text>
    </comment>
    <comment ref="A105" authorId="0">
      <text>
        <r>
          <rPr>
            <b/>
            <sz val="9"/>
            <rFont val="Tahoma"/>
            <family val="2"/>
          </rPr>
          <t>Колесников Валерий Владимирович: доп</t>
        </r>
      </text>
    </comment>
    <comment ref="A106" authorId="0">
      <text>
        <r>
          <rPr>
            <b/>
            <sz val="9"/>
            <rFont val="Tahoma"/>
            <family val="2"/>
          </rPr>
          <t>Колесников Валерий Владимирович:</t>
        </r>
        <r>
          <rPr>
            <sz val="9"/>
            <rFont val="Tahoma"/>
            <family val="2"/>
          </rPr>
          <t xml:space="preserve">
доп</t>
        </r>
      </text>
    </comment>
    <comment ref="A109" authorId="0">
      <text>
        <r>
          <rPr>
            <b/>
            <sz val="9"/>
            <rFont val="Tahoma"/>
            <family val="2"/>
          </rPr>
          <t>Колесников Валерий Владимирович:</t>
        </r>
        <r>
          <rPr>
            <sz val="9"/>
            <rFont val="Tahoma"/>
            <family val="2"/>
          </rPr>
          <t xml:space="preserve">
доп</t>
        </r>
      </text>
    </comment>
    <comment ref="C123" authorId="0">
      <text>
        <r>
          <rPr>
            <b/>
            <sz val="9"/>
            <rFont val="Tahoma"/>
            <family val="2"/>
          </rPr>
          <t>Колесников Валерий Владимирович:</t>
        </r>
        <r>
          <rPr>
            <sz val="9"/>
            <rFont val="Tahoma"/>
            <family val="2"/>
          </rPr>
          <t xml:space="preserve">
переделать</t>
        </r>
      </text>
    </comment>
    <comment ref="A124" authorId="0">
      <text>
        <r>
          <rPr>
            <b/>
            <sz val="9"/>
            <rFont val="Tahoma"/>
            <family val="2"/>
          </rPr>
          <t>Колесников Валерий Владимирович:</t>
        </r>
        <r>
          <rPr>
            <sz val="9"/>
            <rFont val="Tahoma"/>
            <family val="2"/>
          </rPr>
          <t xml:space="preserve">
доп</t>
        </r>
      </text>
    </comment>
    <comment ref="F124" authorId="0">
      <text>
        <r>
          <rPr>
            <b/>
            <sz val="9"/>
            <rFont val="Tahoma"/>
            <family val="2"/>
          </rPr>
          <t>Колесников Валерий Владимирович:</t>
        </r>
        <r>
          <rPr>
            <sz val="9"/>
            <rFont val="Tahoma"/>
            <family val="2"/>
          </rPr>
          <t xml:space="preserve">
примерно. Есть смета</t>
        </r>
      </text>
    </comment>
  </commentList>
</comments>
</file>

<file path=xl/sharedStrings.xml><?xml version="1.0" encoding="utf-8"?>
<sst xmlns="http://schemas.openxmlformats.org/spreadsheetml/2006/main" count="372" uniqueCount="186">
  <si>
    <t>№ п/п</t>
  </si>
  <si>
    <t>Автоматизация ЦТП №3 по ул.Электрический проезд, 1а</t>
  </si>
  <si>
    <t>Наименование котельной, насосной</t>
  </si>
  <si>
    <t>Наименование мероприятий</t>
  </si>
  <si>
    <t>Ед. измерения</t>
  </si>
  <si>
    <t>Кол-во</t>
  </si>
  <si>
    <t>Южная</t>
  </si>
  <si>
    <t>Западная</t>
  </si>
  <si>
    <t>Школа №5</t>
  </si>
  <si>
    <t>Школа №60</t>
  </si>
  <si>
    <t>610 квартал</t>
  </si>
  <si>
    <t>пм</t>
  </si>
  <si>
    <t>Павлушкина, 19</t>
  </si>
  <si>
    <t>Привокзальная</t>
  </si>
  <si>
    <t>Автоматизация котельной. Перевод на работу без персонала</t>
  </si>
  <si>
    <t>пос.Заря</t>
  </si>
  <si>
    <t>Антикоррозионная защита металлической дымовой трубы</t>
  </si>
  <si>
    <t>шт</t>
  </si>
  <si>
    <t>Капитальный ремонт бака аккумулятора V=500 м3</t>
  </si>
  <si>
    <t>Устройство скважины пьезометра</t>
  </si>
  <si>
    <t>м2</t>
  </si>
  <si>
    <t>Ремонт обмуровки КВГМ-30-150 №2</t>
  </si>
  <si>
    <t>Капремонт магистральной теплотрассы на территории рынка 2Ду-700, замена сальникового коипенсатора</t>
  </si>
  <si>
    <t>Капитальный ремонт дымовой трубы с восстановлением газоплотности футеровки, ремонт ствола дымовой трубы, маркировочная окраска</t>
  </si>
  <si>
    <t>труба</t>
  </si>
  <si>
    <t>Воронежская</t>
  </si>
  <si>
    <t>п. Монтажный</t>
  </si>
  <si>
    <t>кот</t>
  </si>
  <si>
    <t>Капитальный ремонт головного участка магистральной теплотрассы от ТК-101 2Д-530</t>
  </si>
  <si>
    <t>Восстановление тепловой изоляции</t>
  </si>
  <si>
    <t>м3</t>
  </si>
  <si>
    <t>Реконструкция трассы отопления и ГВС к ж.д. Вадинская, 11 2Д89; 2Д89/57</t>
  </si>
  <si>
    <t>Реконструкция системы водоподготовки. Установка системы Na-катионирования</t>
  </si>
  <si>
    <t>Реконструкция теплотрассы с выносом на надземную теплотрассу на участке от ТК7 до ТК8</t>
  </si>
  <si>
    <t>Реконструкция теплотрассы с выносом на надземный вариант</t>
  </si>
  <si>
    <t>Ломоносова</t>
  </si>
  <si>
    <t>ГРУ</t>
  </si>
  <si>
    <t>ЦТП</t>
  </si>
  <si>
    <t>Реконструкция перемычки от ТК-408 между ЦТП-1 и ЦТП НИИЭКИПМАШ Д-133 мм</t>
  </si>
  <si>
    <t>ИТОГО:</t>
  </si>
  <si>
    <t xml:space="preserve">Техническое перевооружение системы газоснабжения котельных с установкой термозапорных и электромагнитнх клапанов </t>
  </si>
  <si>
    <t>Павлушкина, 19 Ботаническая, 17 Касаткина, 8   Совхоз-техникум, 8к Пограничная, 8к    Ушакова, 15а        Урицкого, 16</t>
  </si>
  <si>
    <t>Реконструкция  узла учета газа</t>
  </si>
  <si>
    <t>Прокладка теплотрассы из труб изопрофлекс к ж.д. Ленинградская, 10</t>
  </si>
  <si>
    <t>Школа №8</t>
  </si>
  <si>
    <t>Капитальный ремонт изоляции котла ПТВМ-50 №1</t>
  </si>
  <si>
    <t>Реконструкция тепловой сети к жилым домам 9, 15  по ул. Терешковой</t>
  </si>
  <si>
    <t>Реконструкция  магистральной  теплотрассы от ТК-13 до ТК-15,  2Ду-500</t>
  </si>
  <si>
    <t>Замена труб поверхностей нагрева КВГМ-30-150 №2</t>
  </si>
  <si>
    <t>Переключение ГВС ж.д. Эксперементальная, 14 от трассы на ж.д. Пушанина, 9б с прокладкой трубопроводов Д 76/57 мм</t>
  </si>
  <si>
    <t>Капитальный ремонт участка теплотрассы у ж.д. Касаткина, 12 Д-159мм</t>
  </si>
  <si>
    <t xml:space="preserve">Стоимость, выполненных работ руб.                 (  без НДС)  </t>
  </si>
  <si>
    <t>АО "Пензтеплоснабжение" в 2016 г.</t>
  </si>
  <si>
    <t xml:space="preserve">Выполнение мероприятий капитального ремонта, модернизации и реконструкции </t>
  </si>
  <si>
    <t>АО "Пензтеплоснабжение" в 2017 году</t>
  </si>
  <si>
    <t>№№ пп</t>
  </si>
  <si>
    <t>Ед. изм.</t>
  </si>
  <si>
    <t>Стоимость,    тыс. руб.            с НДС</t>
  </si>
  <si>
    <t>Капремонт дымовой трубы для котла ПТВМ 50 №1</t>
  </si>
  <si>
    <t>Западная поляна</t>
  </si>
  <si>
    <t>Капитальный ремонт от теплотрассы ТК 105-ТК 118  2Д-219</t>
  </si>
  <si>
    <t>п.м.</t>
  </si>
  <si>
    <t>Микрорайон №6</t>
  </si>
  <si>
    <t>Реконструкция  автоматики безопасности на котле UT –М28</t>
  </si>
  <si>
    <t>Родильный дом №2</t>
  </si>
  <si>
    <t>Восстановление антикоррозионного покрытия дымовой трубы и устранение крена</t>
  </si>
  <si>
    <t>«Гостиница Пенза»</t>
  </si>
  <si>
    <t>Капитальный ремонт мягкой кровли на площади 250 м кв.</t>
  </si>
  <si>
    <t>м кв.</t>
  </si>
  <si>
    <t>Капремонт дымовой трубы</t>
  </si>
  <si>
    <t>«Урицкого 16»</t>
  </si>
  <si>
    <t>Капитальный ремонт мягкой кровли второго этажа котельной</t>
  </si>
  <si>
    <t xml:space="preserve">Капитальный ремонт дымовой трубы </t>
  </si>
  <si>
    <t>П. Заря</t>
  </si>
  <si>
    <t>Установка нового котла Qо=1,5 Гкал/ч</t>
  </si>
  <si>
    <t>Изоляция теплосети от ТК 4 до ТК 7 2Д-89</t>
  </si>
  <si>
    <t>м</t>
  </si>
  <si>
    <t>Бибриотека им. Лермонтова</t>
  </si>
  <si>
    <t>Ортопедическое предприятие</t>
  </si>
  <si>
    <t>Школа глухонемых</t>
  </si>
  <si>
    <t>Агрохимлаборатория</t>
  </si>
  <si>
    <t>Устранение дефектов дымовой трубы</t>
  </si>
  <si>
    <t>Сельхозакадемия</t>
  </si>
  <si>
    <t>Ремонт мягкой кровли котельной и ЦТП</t>
  </si>
  <si>
    <t>Капремонт теплотрассы к ж.д. Коннозаводская, 25 с заменой циркуляционной линии Д-57мм</t>
  </si>
  <si>
    <t>Капитальный ремонт дымовой трубы</t>
  </si>
  <si>
    <t>4-й проезд Терновского</t>
  </si>
  <si>
    <t>труб</t>
  </si>
  <si>
    <t>Замена ХВО</t>
  </si>
  <si>
    <t>уст</t>
  </si>
  <si>
    <t>Ломоносова, 4</t>
  </si>
  <si>
    <t>Исправление крена дымовой трубы, устройство молниезащиты</t>
  </si>
  <si>
    <t>Измайлова, 41</t>
  </si>
  <si>
    <t>Ремонт мягкой кровли котельной</t>
  </si>
  <si>
    <t>Восстановление антикоррозионного покрытия дымовой трубы</t>
  </si>
  <si>
    <t>Замена участка на магистральной теплотрассы от ТК-10 до ТК-11, 2Ду-700</t>
  </si>
  <si>
    <t>Замена участка на теплотрассы до ТК-18, 2Ду-500 в том числе в неподвижной опоре</t>
  </si>
  <si>
    <t>Замена участка теплотрассы до ТК-23, 2Ду-500в том числе в неподвижной опоре</t>
  </si>
  <si>
    <t>Замена участка теплотрассы от  ТК-19 в направлении ТК-34/1, 2Ду-400 (на ЦТП-45, ЦТП-50)</t>
  </si>
  <si>
    <t>Капитальный ремонт обмуровки котла №2 КВГМ-30</t>
  </si>
  <si>
    <t>ЦТП-НИИЭКИПМАШ</t>
  </si>
  <si>
    <t>Вынос головного участка теплотрассы от ЦТП до ТК-1, 2Д=200, Т3-125;Т4-100</t>
  </si>
  <si>
    <t>ЦТП-27</t>
  </si>
  <si>
    <t>Ремонт теплотрассы от ТК2704 до ТК 2707, к ж/д№182 по ул.Терновского, 2Д=80, Т3100, Т470</t>
  </si>
  <si>
    <t>ЦТП-50</t>
  </si>
  <si>
    <t>Ремонт здания ЦТП (ремонт кровли 288 м2, кладки парапета 1,5 м3)</t>
  </si>
  <si>
    <t>Военный городок</t>
  </si>
  <si>
    <t>Ремонт газохода котла КГВМ-30-150 (котел №2) (материал заказчика)</t>
  </si>
  <si>
    <t>Ремонт  кровли газоходов котельной (материал заказчика)</t>
  </si>
  <si>
    <t>Тепловую изоляцию участка теплотрассы по ул. Ботаническая, 11 из материалов заказчика</t>
  </si>
  <si>
    <t>тепловую изоляцию участка теплотрассы по ул. Урицкого, 16 из материалов заказчика</t>
  </si>
  <si>
    <t>Тепловую изоляцию участка теплотрассы по ул. Пушанина, 3 из материалов заказчика</t>
  </si>
  <si>
    <t>Котельная "Южная"</t>
  </si>
  <si>
    <t xml:space="preserve">Ремонт тепловой изоляции магистральной тепловой сети диаметром 2d=800 мм   протяженностью 100 п. м. в районе ул. Пушанина, 77 от неподвижной опоры но-10 до неподвижной опоры но-11 от котельной "Южная", расположенной по адресу: г. Пенза, ул. Рябова, 30 из материалов заказчика </t>
  </si>
  <si>
    <t>Котельная "Сельхозакадемия"</t>
  </si>
  <si>
    <t>Ремонт здания и кровли солевого хранилища котельной «Сельхозакадемия», расположенной по адресу: г. Пенза, ул. Ботаническая, 17к,  из материалов заказчика</t>
  </si>
  <si>
    <t>шт.</t>
  </si>
  <si>
    <t xml:space="preserve">Ремонт тепловой изоляции магистральной тепловой сети диаметром 2d=800 мм   протяженностью 100 п. м. в районе ул. Пушанина, 77 от неподвижной опоры но-9 до неподвижной опоры но-10 от котельной "Южная", расположенной по адресу: г. Пенза, ул. Рябова, 30 из материалов заказчика </t>
  </si>
  <si>
    <t>Котельная "Измайлова, 41к"</t>
  </si>
  <si>
    <t>Ремонт тепловой изоляции надземной теплотрассы 2Д89 30 п.м., 2Д100 10 п.м. на участке по ул. Измайлова, 41 от котельной, расположенной по адресу: г. Пенза, ул. Измайлова, 41 из материалов Заказчика</t>
  </si>
  <si>
    <t>Котельная "Заря"</t>
  </si>
  <si>
    <t>Ремонт тепловой изоляции надземной теплотрассы 2Д89 130 п.м. на участке от ТК-4 до ТК-7 от котельной "Заря", расположенной по адресу: г. Пенза, ул. Молодежная, 10г из материалов Заказчика</t>
  </si>
  <si>
    <t>Устройство тепловой изоляции надземной теплотрассы 2Д133 32,7 п.м. на участке по адресу: г. Пенза ул. Экспериментальная, 7а из материалов Заказчика</t>
  </si>
  <si>
    <t>Ремонт тепловой изоляции надземной теплотрассы 2Д219 87 п.м. на участке по ул. Терешковой, 7а от котельной "Южная" расположенной по адресу: г. Пенза, ул. Рябова, 30 из материалов Заказчика</t>
  </si>
  <si>
    <t>ЦТП НИИЭКИПМАШ</t>
  </si>
  <si>
    <t>Ремонт тепловой изоляции надземной теплотрассы 2Д159 9 п.м. на участке до ТК-401, 2Д159 62,8 п.м. от ТК- 401 к ж/домам по ул. Экспериментальная, 1, 2, устройство новой тепловой изоляции надземной теплотрассы 2Д159 50 п.м. на участке от ТК-401 до ТК-403 от ЦТП НИИЭКИПМАШ, расположенного по адресу: г. Пенза, ул. Пушанина, 3к из материалов Заказчика</t>
  </si>
  <si>
    <t>Ремонт помещения котельной «Южная», расположенной по адресу: г. Пенза, ул. Рябова, 30,  из материалов заказчика</t>
  </si>
  <si>
    <t>Котельная "Урицкого, 16"</t>
  </si>
  <si>
    <t>Ремонт помещения котельной «Урицкого, 16», расположенной по адресу: г. Пенза, ул. Урицкого, 16, из материалов заказчика</t>
  </si>
  <si>
    <t>Ремонт тепловой изоляции магистральной тепловой сети диаметром 2d=800 мм   протяженностью 100 п. м. в районе ул. Пушанина, 77 от неподвижной опоры но-9 в сторону котельной "Южная", расположенной по адресу: г. Пенза, ул. Рябова, 30 из материалов Заказчика</t>
  </si>
  <si>
    <t>ремонт тепловой изоляции магистральной тепловой сети диаметром 2d=800 мм   протяженностью 100 п. м. в районе ул. Пушанина от неподвижной опоры но-7 до в сторону неподвижной опоры но-8 от котельной "Южная", расположенной по адресу: г. Пенза, ул. Рябова, 30 из материалов Заказчика</t>
  </si>
  <si>
    <t>ремонт тепловой изоляции трубопроводов магистральной тепловой сети диаметром 2d=800 мм, протяженностью 100 п.м. от неподвижной опоры но-14 до компенсатора в сторону неподвижной опоры но-13 от котельной "Южная", расположенной по адресу: г. Пенза, ул. Рябова, 30 из материалов Заказчика</t>
  </si>
  <si>
    <t>ремонт тепловой изоляции трубопроводов магистральной тепловой сети диаметром 2d=800 мм, протяженностью 105 п.м. от неподвижной опоры но-14 до неподвижной опоры но-15 от котельной "Южная", расположенной по адресу: г. Пенза, ул. Рябова, 30 из материалов Заказчика</t>
  </si>
  <si>
    <t>ремонт тепловой изоляции трубопроводов магистральной тепловой сети диаметром 2d=800 мм, протяженностью 98 п.м. от неподвижной опоры но-13, включая компенсатор, в сторону неподвижной опоры но-14 от котельной "Южная", расположенной по адресу: г. Пенза, ул. Рябова, 30 из материалов Заказчика.</t>
  </si>
  <si>
    <t>Котельная "Агрохимлаборатория"</t>
  </si>
  <si>
    <t>Монтаж коммерческого узла измерения газа котельной по ул. Калинина, 150</t>
  </si>
  <si>
    <t>Котельная "Привокзальная", "Ломоносова"</t>
  </si>
  <si>
    <t>Установка узла учета тепловой энергии на котельной</t>
  </si>
  <si>
    <t>Котельная "Касаткина", "Павлушкина"</t>
  </si>
  <si>
    <t>Котельная "Свхоз-техникум", "4-й пр. Терновского", "Воронежская"</t>
  </si>
  <si>
    <t>Всего:</t>
  </si>
  <si>
    <t>АО "Пензтеплоснабжение" за 2018г.</t>
  </si>
  <si>
    <t>Наименование объекта</t>
  </si>
  <si>
    <t>котельная "Западная"</t>
  </si>
  <si>
    <t>Капитальный ремонт теплотрассы до ТК 301 Д-530</t>
  </si>
  <si>
    <t>Капитальный ремонт теплотрассы от ТК 301 до ТК-145 2Д-273</t>
  </si>
  <si>
    <t>Капитальный ремонт кровли котельной "Зимняя"</t>
  </si>
  <si>
    <t xml:space="preserve">Прокладка трассы отопления и ГВС от котельной до ТК-102 и до угла поворота 2Д-273;1Д-159; 1Д-108. </t>
  </si>
  <si>
    <t>Капитальный ремонт теплотрассы от ТК 170 до ТК171 ул. Попова,16а 2Д-89</t>
  </si>
  <si>
    <t>Капитальный ремонт теплотрассы от ТК246 ул.Мира,39 - ТК 247 ул.Мира,33 2Д-108;Д108/76</t>
  </si>
  <si>
    <t>Реконструкция теплотрассы ж.д. Мира, 25 с выносом на надземный вариант</t>
  </si>
  <si>
    <t>котельная "Ортопедическая"</t>
  </si>
  <si>
    <t>Реконструкция автоматики</t>
  </si>
  <si>
    <t>котельная "Ортопедическое предприятие"</t>
  </si>
  <si>
    <t xml:space="preserve">Капитальный ремонт котла №1 </t>
  </si>
  <si>
    <t>котельная "Совхоз-техникум"</t>
  </si>
  <si>
    <t>Реконструкция теплотрассы от ТК8 до ТК9 с выносом на надземный вариант 2Д-133</t>
  </si>
  <si>
    <t>Приобретение оборудования для модернизация котельной</t>
  </si>
  <si>
    <t>котельная "610 квартал"</t>
  </si>
  <si>
    <t>Замена т/трассы от ТК2 до ж/д по ул.Мебельная,63 2d80</t>
  </si>
  <si>
    <t>котельная "Агрохимлаборатория"</t>
  </si>
  <si>
    <t>котельная "Южная"</t>
  </si>
  <si>
    <t>Замена летних сетевых насосов</t>
  </si>
  <si>
    <t>котельная "Южная" (магистраль)</t>
  </si>
  <si>
    <t>Замена сальниковых компенсаторов Д-500 в ТК-16</t>
  </si>
  <si>
    <t>Замена задвижки Ду-600</t>
  </si>
  <si>
    <t>Капитальный ремонт участка теплосети 2d219 от ТК-23 к ЦТП 27 от внутриквартального проезда Терновского,170 в сторону ЦТП</t>
  </si>
  <si>
    <t>Капитальный ремонт тепловой изоляции магистральной теплотрассы от компенсатора в сторону НО-1 2Д-900; от НО-3 до НО-4 и от НО-2 в сторону НО-3 2Д-800</t>
  </si>
  <si>
    <t>котельная "Южная" (ЦТП 27)</t>
  </si>
  <si>
    <t>Кап.ремонт т/сети от ТК2705 до ТК 2706  2d80; d100/70</t>
  </si>
  <si>
    <t>Кап.ремонт т/сети от ТК 2707 до жилого дома по ул.Терновского,182  2d89; d89/57</t>
  </si>
  <si>
    <t>котельная "Южная" (ЦТП 45)</t>
  </si>
  <si>
    <t>Реконструкция т/сети от ТК 35 до жилого дома по ул.Терешковой,6 2d89; d89/57 с реконструкцией ТК-35</t>
  </si>
  <si>
    <t>Замена участка т/сети 2 d530 в районе ТК-22</t>
  </si>
  <si>
    <t>котельнай 4-й пр. Терновского</t>
  </si>
  <si>
    <t>котельная "Сельхозакадемия"</t>
  </si>
  <si>
    <t>Реконструкция трассы отопления и ГВС 2Д108; Д89/57 в районе ФОК</t>
  </si>
  <si>
    <t xml:space="preserve">котельная "Сельхозакадемия" </t>
  </si>
  <si>
    <t>Капитальный ремонт тепловой изоляции магистральной теплотрассы 2Ду-400; Д250/200 от ТК-1 в сторону котельной</t>
  </si>
  <si>
    <t>котельная "Галетная"</t>
  </si>
  <si>
    <t>Установка ХВО Na-катионирование</t>
  </si>
  <si>
    <t>установка</t>
  </si>
  <si>
    <t>котельная "Измайлова"</t>
  </si>
  <si>
    <t>Капитальный ремонт изоляции т/трассы</t>
  </si>
  <si>
    <t>Таблица№7</t>
  </si>
  <si>
    <t>Информация о работах по  модернизации, реконструкции и иных ремонтных работах за последние 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</si>
</sst>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00"/>
    <numFmt numFmtId="176" formatCode="#,##0.0"/>
    <numFmt numFmtId="177" formatCode="_-* #,##0.00_р_._-;\-* #,##0.00_р_._-;_-* \-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4" fontId="2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Continuous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174" fontId="24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17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7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justify" vertical="center" wrapText="1"/>
    </xf>
    <xf numFmtId="174" fontId="0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centerContinuous"/>
    </xf>
    <xf numFmtId="174" fontId="46" fillId="0" borderId="0" xfId="0" applyNumberFormat="1" applyFont="1" applyFill="1" applyBorder="1" applyAlignment="1">
      <alignment horizontal="centerContinuous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/>
    </xf>
    <xf numFmtId="174" fontId="48" fillId="0" borderId="12" xfId="0" applyNumberFormat="1" applyFont="1" applyFill="1" applyBorder="1" applyAlignment="1">
      <alignment vertical="center"/>
    </xf>
    <xf numFmtId="174" fontId="48" fillId="0" borderId="12" xfId="0" applyNumberFormat="1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horizontal="right" vertical="center"/>
    </xf>
    <xf numFmtId="0" fontId="48" fillId="0" borderId="12" xfId="0" applyFont="1" applyFill="1" applyBorder="1" applyAlignment="1">
      <alignment horizontal="center"/>
    </xf>
    <xf numFmtId="174" fontId="48" fillId="0" borderId="12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left" vertical="center" wrapText="1"/>
    </xf>
    <xf numFmtId="174" fontId="48" fillId="0" borderId="10" xfId="0" applyNumberFormat="1" applyFont="1" applyFill="1" applyBorder="1" applyAlignment="1">
      <alignment vertical="center"/>
    </xf>
    <xf numFmtId="174" fontId="48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kolesnikov\Documents\&#1055;&#1086;&#1076;&#1075;&#1086;&#1090;&#1086;&#1074;&#1082;&#1072;%20&#1082;%20&#1079;&#1080;&#1084;&#1077;\&#1055;&#1086;&#1076;&#1075;&#1086;&#1090;&#1086;&#1074;&#1082;&#1072;%20&#1082;%20&#1079;&#1080;&#1084;&#1077;%2014-15\&#1050;&#1072;&#1087;&#1088;&#1077;&#1084;&#1086;&#1085;&#109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уммарный"/>
      <sheetName val="Пезтеплоснабжение"/>
      <sheetName val="СКМ Энерго"/>
      <sheetName val="КУМИ"/>
    </sheetNames>
    <sheetDataSet>
      <sheetData sheetId="0">
        <row r="75">
          <cell r="B75" t="str">
            <v>Южная</v>
          </cell>
        </row>
        <row r="76">
          <cell r="B76" t="str">
            <v>Южная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tabSelected="1" zoomScale="90" zoomScaleNormal="90" workbookViewId="0" topLeftCell="A1">
      <selection activeCell="A2" sqref="A2"/>
    </sheetView>
  </sheetViews>
  <sheetFormatPr defaultColWidth="9.140625" defaultRowHeight="15"/>
  <cols>
    <col min="1" max="1" width="5.00390625" style="13" customWidth="1"/>
    <col min="2" max="2" width="21.140625" style="20" customWidth="1"/>
    <col min="3" max="3" width="52.7109375" style="13" customWidth="1"/>
    <col min="4" max="4" width="8.421875" style="21" customWidth="1"/>
    <col min="5" max="5" width="8.421875" style="13" customWidth="1"/>
    <col min="6" max="6" width="13.140625" style="22" customWidth="1"/>
    <col min="7" max="16384" width="9.140625" style="13" customWidth="1"/>
  </cols>
  <sheetData>
    <row r="1" spans="1:6" ht="15.75">
      <c r="A1" s="12" t="s">
        <v>185</v>
      </c>
      <c r="B1" s="12"/>
      <c r="C1" s="12"/>
      <c r="D1" s="12"/>
      <c r="E1" s="12"/>
      <c r="F1" s="12"/>
    </row>
    <row r="2" spans="1:6" ht="15.75">
      <c r="A2" s="12" t="s">
        <v>52</v>
      </c>
      <c r="B2" s="12"/>
      <c r="C2" s="12"/>
      <c r="D2" s="12"/>
      <c r="E2" s="12"/>
      <c r="F2" s="12"/>
    </row>
    <row r="3" spans="1:6" s="14" customFormat="1" ht="15.75">
      <c r="A3" s="63" t="s">
        <v>184</v>
      </c>
      <c r="B3" s="63"/>
      <c r="C3" s="63"/>
      <c r="D3" s="63"/>
      <c r="E3" s="63"/>
      <c r="F3" s="63"/>
    </row>
    <row r="4" spans="1:6" s="14" customFormat="1" ht="94.5">
      <c r="A4" s="1" t="s">
        <v>0</v>
      </c>
      <c r="B4" s="1" t="s">
        <v>2</v>
      </c>
      <c r="C4" s="1" t="s">
        <v>3</v>
      </c>
      <c r="D4" s="1" t="s">
        <v>4</v>
      </c>
      <c r="E4" s="1" t="s">
        <v>5</v>
      </c>
      <c r="F4" s="5" t="s">
        <v>51</v>
      </c>
    </row>
    <row r="5" spans="1:6" ht="31.5">
      <c r="A5" s="15">
        <v>1</v>
      </c>
      <c r="B5" s="2" t="s">
        <v>10</v>
      </c>
      <c r="C5" s="9" t="s">
        <v>16</v>
      </c>
      <c r="D5" s="1" t="s">
        <v>17</v>
      </c>
      <c r="E5" s="10">
        <v>1</v>
      </c>
      <c r="F5" s="11">
        <v>97.1</v>
      </c>
    </row>
    <row r="6" spans="1:6" s="14" customFormat="1" ht="21.75" customHeight="1">
      <c r="A6" s="15">
        <f aca="true" t="shared" si="0" ref="A6:A34">A5+1</f>
        <v>2</v>
      </c>
      <c r="B6" s="16" t="s">
        <v>25</v>
      </c>
      <c r="C6" s="9" t="s">
        <v>42</v>
      </c>
      <c r="D6" s="1" t="s">
        <v>36</v>
      </c>
      <c r="E6" s="10">
        <v>1</v>
      </c>
      <c r="F6" s="17">
        <v>300</v>
      </c>
    </row>
    <row r="7" spans="1:6" s="3" customFormat="1" ht="31.5" customHeight="1">
      <c r="A7" s="15">
        <f t="shared" si="0"/>
        <v>3</v>
      </c>
      <c r="B7" s="2" t="s">
        <v>7</v>
      </c>
      <c r="C7" s="9" t="s">
        <v>28</v>
      </c>
      <c r="D7" s="1" t="s">
        <v>11</v>
      </c>
      <c r="E7" s="10">
        <v>30</v>
      </c>
      <c r="F7" s="17">
        <v>1039.1</v>
      </c>
    </row>
    <row r="8" spans="1:6" s="4" customFormat="1" ht="31.5">
      <c r="A8" s="15">
        <f t="shared" si="0"/>
        <v>4</v>
      </c>
      <c r="B8" s="2" t="s">
        <v>7</v>
      </c>
      <c r="C8" s="9" t="s">
        <v>18</v>
      </c>
      <c r="D8" s="1" t="s">
        <v>17</v>
      </c>
      <c r="E8" s="10">
        <v>1</v>
      </c>
      <c r="F8" s="11">
        <v>1050</v>
      </c>
    </row>
    <row r="9" spans="1:6" s="4" customFormat="1" ht="15.75">
      <c r="A9" s="15">
        <f t="shared" si="0"/>
        <v>5</v>
      </c>
      <c r="B9" s="2" t="s">
        <v>7</v>
      </c>
      <c r="C9" s="9" t="s">
        <v>19</v>
      </c>
      <c r="D9" s="1" t="s">
        <v>17</v>
      </c>
      <c r="E9" s="10">
        <v>1</v>
      </c>
      <c r="F9" s="11">
        <v>40</v>
      </c>
    </row>
    <row r="10" spans="1:6" s="4" customFormat="1" ht="31.5">
      <c r="A10" s="15">
        <f t="shared" si="0"/>
        <v>6</v>
      </c>
      <c r="B10" s="2" t="s">
        <v>7</v>
      </c>
      <c r="C10" s="9" t="s">
        <v>43</v>
      </c>
      <c r="D10" s="1" t="s">
        <v>11</v>
      </c>
      <c r="E10" s="18">
        <v>66</v>
      </c>
      <c r="F10" s="11">
        <v>413.6</v>
      </c>
    </row>
    <row r="11" spans="1:6" s="4" customFormat="1" ht="21.75" customHeight="1">
      <c r="A11" s="15">
        <f t="shared" si="0"/>
        <v>7</v>
      </c>
      <c r="B11" s="2" t="s">
        <v>7</v>
      </c>
      <c r="C11" s="9" t="s">
        <v>45</v>
      </c>
      <c r="D11" s="1" t="s">
        <v>17</v>
      </c>
      <c r="E11" s="19">
        <v>1</v>
      </c>
      <c r="F11" s="11">
        <v>1169.1</v>
      </c>
    </row>
    <row r="12" spans="1:6" s="4" customFormat="1" ht="27.75" customHeight="1">
      <c r="A12" s="15">
        <f t="shared" si="0"/>
        <v>8</v>
      </c>
      <c r="B12" s="2" t="s">
        <v>44</v>
      </c>
      <c r="C12" s="9" t="s">
        <v>16</v>
      </c>
      <c r="D12" s="1" t="s">
        <v>17</v>
      </c>
      <c r="E12" s="10">
        <v>1</v>
      </c>
      <c r="F12" s="11">
        <v>95.3</v>
      </c>
    </row>
    <row r="13" spans="1:6" s="4" customFormat="1" ht="31.5">
      <c r="A13" s="15">
        <f t="shared" si="0"/>
        <v>9</v>
      </c>
      <c r="B13" s="2" t="s">
        <v>44</v>
      </c>
      <c r="C13" s="9" t="s">
        <v>50</v>
      </c>
      <c r="D13" s="1" t="s">
        <v>11</v>
      </c>
      <c r="E13" s="10">
        <v>90</v>
      </c>
      <c r="F13" s="11">
        <v>350</v>
      </c>
    </row>
    <row r="14" spans="1:6" s="14" customFormat="1" ht="21.75" customHeight="1">
      <c r="A14" s="15">
        <f t="shared" si="0"/>
        <v>10</v>
      </c>
      <c r="B14" s="16" t="s">
        <v>35</v>
      </c>
      <c r="C14" s="9" t="s">
        <v>42</v>
      </c>
      <c r="D14" s="1" t="s">
        <v>36</v>
      </c>
      <c r="E14" s="10">
        <v>1</v>
      </c>
      <c r="F14" s="17">
        <v>300.3</v>
      </c>
    </row>
    <row r="15" spans="1:6" s="14" customFormat="1" ht="31.5">
      <c r="A15" s="15">
        <f t="shared" si="0"/>
        <v>11</v>
      </c>
      <c r="B15" s="2" t="s">
        <v>26</v>
      </c>
      <c r="C15" s="9" t="s">
        <v>16</v>
      </c>
      <c r="D15" s="1" t="s">
        <v>17</v>
      </c>
      <c r="E15" s="10">
        <v>1</v>
      </c>
      <c r="F15" s="11">
        <f>98.22545*1.18</f>
        <v>115.90603099999998</v>
      </c>
    </row>
    <row r="16" spans="1:6" s="14" customFormat="1" ht="23.25" customHeight="1">
      <c r="A16" s="15">
        <f t="shared" si="0"/>
        <v>12</v>
      </c>
      <c r="B16" s="16" t="s">
        <v>12</v>
      </c>
      <c r="C16" s="9" t="s">
        <v>42</v>
      </c>
      <c r="D16" s="1" t="s">
        <v>36</v>
      </c>
      <c r="E16" s="10">
        <v>1</v>
      </c>
      <c r="F16" s="17">
        <v>300</v>
      </c>
    </row>
    <row r="17" spans="1:6" s="14" customFormat="1" ht="31.5">
      <c r="A17" s="15">
        <f t="shared" si="0"/>
        <v>13</v>
      </c>
      <c r="B17" s="2" t="s">
        <v>12</v>
      </c>
      <c r="C17" s="9" t="s">
        <v>16</v>
      </c>
      <c r="D17" s="1" t="s">
        <v>17</v>
      </c>
      <c r="E17" s="10">
        <v>1</v>
      </c>
      <c r="F17" s="11">
        <v>94.9</v>
      </c>
    </row>
    <row r="18" spans="1:6" ht="126">
      <c r="A18" s="15">
        <f t="shared" si="0"/>
        <v>14</v>
      </c>
      <c r="B18" s="2" t="s">
        <v>41</v>
      </c>
      <c r="C18" s="9" t="s">
        <v>40</v>
      </c>
      <c r="D18" s="1"/>
      <c r="E18" s="10"/>
      <c r="F18" s="11">
        <v>350</v>
      </c>
    </row>
    <row r="19" spans="1:6" ht="31.5">
      <c r="A19" s="15">
        <f t="shared" si="0"/>
        <v>15</v>
      </c>
      <c r="B19" s="2" t="s">
        <v>15</v>
      </c>
      <c r="C19" s="9" t="s">
        <v>16</v>
      </c>
      <c r="D19" s="1" t="s">
        <v>17</v>
      </c>
      <c r="E19" s="10">
        <v>1</v>
      </c>
      <c r="F19" s="17">
        <v>99.9</v>
      </c>
    </row>
    <row r="20" spans="1:6" ht="21" customHeight="1">
      <c r="A20" s="15">
        <f t="shared" si="0"/>
        <v>16</v>
      </c>
      <c r="B20" s="2" t="s">
        <v>15</v>
      </c>
      <c r="C20" s="9" t="s">
        <v>29</v>
      </c>
      <c r="D20" s="1" t="s">
        <v>30</v>
      </c>
      <c r="E20" s="10">
        <v>50</v>
      </c>
      <c r="F20" s="17">
        <v>512</v>
      </c>
    </row>
    <row r="21" spans="1:6" s="14" customFormat="1" ht="47.25">
      <c r="A21" s="15">
        <f t="shared" si="0"/>
        <v>17</v>
      </c>
      <c r="B21" s="2" t="s">
        <v>15</v>
      </c>
      <c r="C21" s="9" t="s">
        <v>33</v>
      </c>
      <c r="D21" s="1" t="s">
        <v>11</v>
      </c>
      <c r="E21" s="10">
        <v>57</v>
      </c>
      <c r="F21" s="11">
        <v>155</v>
      </c>
    </row>
    <row r="22" spans="1:6" s="4" customFormat="1" ht="31.5">
      <c r="A22" s="15">
        <f t="shared" si="0"/>
        <v>18</v>
      </c>
      <c r="B22" s="2" t="s">
        <v>13</v>
      </c>
      <c r="C22" s="9" t="s">
        <v>14</v>
      </c>
      <c r="D22" s="1" t="s">
        <v>27</v>
      </c>
      <c r="E22" s="10">
        <v>2</v>
      </c>
      <c r="F22" s="11">
        <v>75</v>
      </c>
    </row>
    <row r="23" spans="1:6" s="3" customFormat="1" ht="31.5" customHeight="1">
      <c r="A23" s="15">
        <f t="shared" si="0"/>
        <v>19</v>
      </c>
      <c r="B23" s="2" t="s">
        <v>8</v>
      </c>
      <c r="C23" s="9" t="s">
        <v>34</v>
      </c>
      <c r="D23" s="1" t="s">
        <v>11</v>
      </c>
      <c r="E23" s="10">
        <v>54</v>
      </c>
      <c r="F23" s="11">
        <v>151.8</v>
      </c>
    </row>
    <row r="24" spans="1:6" s="14" customFormat="1" ht="31.5">
      <c r="A24" s="15">
        <f t="shared" si="0"/>
        <v>20</v>
      </c>
      <c r="B24" s="16" t="s">
        <v>9</v>
      </c>
      <c r="C24" s="9" t="s">
        <v>32</v>
      </c>
      <c r="D24" s="1" t="s">
        <v>17</v>
      </c>
      <c r="E24" s="10">
        <v>1</v>
      </c>
      <c r="F24" s="17">
        <v>55</v>
      </c>
    </row>
    <row r="25" spans="1:6" ht="31.5">
      <c r="A25" s="15">
        <f t="shared" si="0"/>
        <v>21</v>
      </c>
      <c r="B25" s="16" t="s">
        <v>6</v>
      </c>
      <c r="C25" s="9" t="s">
        <v>38</v>
      </c>
      <c r="D25" s="1" t="s">
        <v>11</v>
      </c>
      <c r="E25" s="10">
        <v>98</v>
      </c>
      <c r="F25" s="17">
        <v>520</v>
      </c>
    </row>
    <row r="26" spans="1:6" ht="31.5">
      <c r="A26" s="15">
        <f t="shared" si="0"/>
        <v>22</v>
      </c>
      <c r="B26" s="16" t="s">
        <v>6</v>
      </c>
      <c r="C26" s="9" t="s">
        <v>1</v>
      </c>
      <c r="D26" s="1" t="s">
        <v>37</v>
      </c>
      <c r="E26" s="10">
        <v>1</v>
      </c>
      <c r="F26" s="17">
        <f>1621873.14/1000</f>
        <v>1621.87314</v>
      </c>
    </row>
    <row r="27" spans="1:6" ht="47.25">
      <c r="A27" s="15">
        <f t="shared" si="0"/>
        <v>23</v>
      </c>
      <c r="B27" s="16" t="s">
        <v>6</v>
      </c>
      <c r="C27" s="9" t="s">
        <v>49</v>
      </c>
      <c r="D27" s="1" t="s">
        <v>11</v>
      </c>
      <c r="E27" s="10">
        <v>61</v>
      </c>
      <c r="F27" s="17">
        <v>371.3</v>
      </c>
    </row>
    <row r="28" spans="1:6" s="4" customFormat="1" ht="31.5">
      <c r="A28" s="15">
        <f t="shared" si="0"/>
        <v>24</v>
      </c>
      <c r="B28" s="2" t="s">
        <v>6</v>
      </c>
      <c r="C28" s="9" t="s">
        <v>48</v>
      </c>
      <c r="D28" s="1" t="s">
        <v>17</v>
      </c>
      <c r="E28" s="10">
        <v>20</v>
      </c>
      <c r="F28" s="11">
        <v>250</v>
      </c>
    </row>
    <row r="29" spans="1:6" s="14" customFormat="1" ht="31.5" customHeight="1">
      <c r="A29" s="15">
        <f t="shared" si="0"/>
        <v>25</v>
      </c>
      <c r="B29" s="2" t="s">
        <v>6</v>
      </c>
      <c r="C29" s="9" t="s">
        <v>21</v>
      </c>
      <c r="D29" s="1" t="s">
        <v>20</v>
      </c>
      <c r="E29" s="10">
        <v>98</v>
      </c>
      <c r="F29" s="11">
        <v>429</v>
      </c>
    </row>
    <row r="30" spans="1:6" s="4" customFormat="1" ht="47.25">
      <c r="A30" s="15">
        <f t="shared" si="0"/>
        <v>26</v>
      </c>
      <c r="B30" s="2" t="s">
        <v>6</v>
      </c>
      <c r="C30" s="9" t="s">
        <v>22</v>
      </c>
      <c r="D30" s="1" t="s">
        <v>11</v>
      </c>
      <c r="E30" s="10">
        <v>30</v>
      </c>
      <c r="F30" s="11">
        <v>1811.4</v>
      </c>
    </row>
    <row r="31" spans="1:6" s="14" customFormat="1" ht="63">
      <c r="A31" s="15">
        <f t="shared" si="0"/>
        <v>27</v>
      </c>
      <c r="B31" s="2" t="s">
        <v>6</v>
      </c>
      <c r="C31" s="9" t="s">
        <v>23</v>
      </c>
      <c r="D31" s="1" t="s">
        <v>24</v>
      </c>
      <c r="E31" s="10">
        <v>1</v>
      </c>
      <c r="F31" s="11">
        <f>7686376.24/1000</f>
        <v>7686.3762400000005</v>
      </c>
    </row>
    <row r="32" spans="1:6" ht="31.5">
      <c r="A32" s="15">
        <f t="shared" si="0"/>
        <v>28</v>
      </c>
      <c r="B32" s="16" t="str">
        <f>'[1]Суммарный'!B75</f>
        <v>Южная</v>
      </c>
      <c r="C32" s="9" t="s">
        <v>47</v>
      </c>
      <c r="D32" s="1" t="s">
        <v>11</v>
      </c>
      <c r="E32" s="10">
        <v>71</v>
      </c>
      <c r="F32" s="17">
        <v>2990.9</v>
      </c>
    </row>
    <row r="33" spans="1:6" ht="31.5">
      <c r="A33" s="15">
        <f t="shared" si="0"/>
        <v>29</v>
      </c>
      <c r="B33" s="16" t="str">
        <f>'[1]Суммарный'!B76</f>
        <v>Южная</v>
      </c>
      <c r="C33" s="9" t="s">
        <v>46</v>
      </c>
      <c r="D33" s="1" t="s">
        <v>11</v>
      </c>
      <c r="E33" s="10">
        <v>37</v>
      </c>
      <c r="F33" s="17">
        <v>154.4</v>
      </c>
    </row>
    <row r="34" spans="1:6" ht="31.5">
      <c r="A34" s="15">
        <f t="shared" si="0"/>
        <v>30</v>
      </c>
      <c r="B34" s="16" t="s">
        <v>6</v>
      </c>
      <c r="C34" s="9" t="s">
        <v>31</v>
      </c>
      <c r="D34" s="1" t="s">
        <v>11</v>
      </c>
      <c r="E34" s="10">
        <v>270</v>
      </c>
      <c r="F34" s="17">
        <v>868.5</v>
      </c>
    </row>
    <row r="35" spans="1:6" s="14" customFormat="1" ht="15.75">
      <c r="A35" s="15"/>
      <c r="B35" s="2"/>
      <c r="C35" s="7" t="s">
        <v>39</v>
      </c>
      <c r="D35" s="8"/>
      <c r="E35" s="7"/>
      <c r="F35" s="6">
        <f>SUBTOTAL(9,F5:F34)</f>
        <v>23467.755411000002</v>
      </c>
    </row>
    <row r="36" spans="1:6" s="14" customFormat="1" ht="15.75">
      <c r="A36" s="35"/>
      <c r="B36" s="36"/>
      <c r="C36" s="37"/>
      <c r="D36" s="38"/>
      <c r="E36" s="37"/>
      <c r="F36" s="39"/>
    </row>
    <row r="37" spans="1:6" ht="15.75">
      <c r="A37" s="64" t="s">
        <v>53</v>
      </c>
      <c r="B37" s="64"/>
      <c r="C37" s="64"/>
      <c r="D37" s="64"/>
      <c r="E37" s="64"/>
      <c r="F37" s="64"/>
    </row>
    <row r="38" spans="1:6" ht="15.75">
      <c r="A38" s="64" t="s">
        <v>54</v>
      </c>
      <c r="B38" s="64"/>
      <c r="C38" s="64"/>
      <c r="D38" s="64"/>
      <c r="E38" s="64"/>
      <c r="F38" s="64"/>
    </row>
    <row r="39" spans="1:6" ht="60">
      <c r="A39" s="23" t="s">
        <v>55</v>
      </c>
      <c r="B39" s="23" t="s">
        <v>2</v>
      </c>
      <c r="C39" s="23" t="s">
        <v>3</v>
      </c>
      <c r="D39" s="23" t="s">
        <v>56</v>
      </c>
      <c r="E39" s="23" t="s">
        <v>5</v>
      </c>
      <c r="F39" s="24" t="s">
        <v>57</v>
      </c>
    </row>
    <row r="40" spans="1:6" ht="30">
      <c r="A40" s="25">
        <v>1</v>
      </c>
      <c r="B40" s="26" t="s">
        <v>7</v>
      </c>
      <c r="C40" s="26" t="s">
        <v>58</v>
      </c>
      <c r="D40" s="25" t="s">
        <v>17</v>
      </c>
      <c r="E40" s="27">
        <v>1</v>
      </c>
      <c r="F40" s="28">
        <v>18432.1</v>
      </c>
    </row>
    <row r="41" spans="1:6" ht="30">
      <c r="A41" s="25">
        <f>A40+1</f>
        <v>2</v>
      </c>
      <c r="B41" s="26" t="s">
        <v>59</v>
      </c>
      <c r="C41" s="26" t="s">
        <v>60</v>
      </c>
      <c r="D41" s="25" t="s">
        <v>61</v>
      </c>
      <c r="E41" s="28">
        <v>150</v>
      </c>
      <c r="F41" s="28">
        <v>1735.73</v>
      </c>
    </row>
    <row r="42" spans="1:6" ht="30">
      <c r="A42" s="25">
        <f aca="true" t="shared" si="1" ref="A42:A98">A41+1</f>
        <v>3</v>
      </c>
      <c r="B42" s="26" t="s">
        <v>62</v>
      </c>
      <c r="C42" s="26" t="s">
        <v>63</v>
      </c>
      <c r="D42" s="25" t="s">
        <v>17</v>
      </c>
      <c r="E42" s="27">
        <v>1</v>
      </c>
      <c r="F42" s="28">
        <v>25</v>
      </c>
    </row>
    <row r="43" spans="1:6" ht="30">
      <c r="A43" s="25">
        <f t="shared" si="1"/>
        <v>4</v>
      </c>
      <c r="B43" s="26" t="s">
        <v>64</v>
      </c>
      <c r="C43" s="26" t="s">
        <v>65</v>
      </c>
      <c r="D43" s="25" t="s">
        <v>17</v>
      </c>
      <c r="E43" s="27">
        <v>1</v>
      </c>
      <c r="F43" s="28">
        <f>43107.18/1000</f>
        <v>43.10718</v>
      </c>
    </row>
    <row r="44" spans="1:6" ht="30">
      <c r="A44" s="25">
        <f t="shared" si="1"/>
        <v>5</v>
      </c>
      <c r="B44" s="26" t="s">
        <v>66</v>
      </c>
      <c r="C44" s="26" t="s">
        <v>67</v>
      </c>
      <c r="D44" s="25" t="s">
        <v>68</v>
      </c>
      <c r="E44" s="27">
        <v>250</v>
      </c>
      <c r="F44" s="28">
        <v>394.966</v>
      </c>
    </row>
    <row r="45" spans="1:6" ht="30">
      <c r="A45" s="25">
        <f t="shared" si="1"/>
        <v>6</v>
      </c>
      <c r="B45" s="26" t="s">
        <v>66</v>
      </c>
      <c r="C45" s="26" t="s">
        <v>69</v>
      </c>
      <c r="D45" s="25" t="s">
        <v>17</v>
      </c>
      <c r="E45" s="27">
        <v>1</v>
      </c>
      <c r="F45" s="28">
        <v>165.446</v>
      </c>
    </row>
    <row r="46" spans="1:6" ht="30">
      <c r="A46" s="25">
        <f t="shared" si="1"/>
        <v>7</v>
      </c>
      <c r="B46" s="26" t="s">
        <v>70</v>
      </c>
      <c r="C46" s="26" t="s">
        <v>71</v>
      </c>
      <c r="D46" s="25" t="s">
        <v>68</v>
      </c>
      <c r="E46" s="27">
        <v>51</v>
      </c>
      <c r="F46" s="28">
        <v>179.37</v>
      </c>
    </row>
    <row r="47" spans="1:6" ht="15">
      <c r="A47" s="25">
        <f t="shared" si="1"/>
        <v>8</v>
      </c>
      <c r="B47" s="26" t="s">
        <v>70</v>
      </c>
      <c r="C47" s="26" t="s">
        <v>72</v>
      </c>
      <c r="D47" s="25" t="s">
        <v>17</v>
      </c>
      <c r="E47" s="27">
        <v>1</v>
      </c>
      <c r="F47" s="28">
        <f>148600.51/1000</f>
        <v>148.60051</v>
      </c>
    </row>
    <row r="48" spans="1:6" ht="15">
      <c r="A48" s="25">
        <f t="shared" si="1"/>
        <v>9</v>
      </c>
      <c r="B48" s="26" t="s">
        <v>73</v>
      </c>
      <c r="C48" s="26" t="s">
        <v>74</v>
      </c>
      <c r="D48" s="25" t="s">
        <v>17</v>
      </c>
      <c r="E48" s="27">
        <v>1</v>
      </c>
      <c r="F48" s="28">
        <f>2947322.65/1000</f>
        <v>2947.32265</v>
      </c>
    </row>
    <row r="49" spans="1:6" ht="15">
      <c r="A49" s="25">
        <f t="shared" si="1"/>
        <v>10</v>
      </c>
      <c r="B49" s="26" t="s">
        <v>73</v>
      </c>
      <c r="C49" s="26" t="s">
        <v>75</v>
      </c>
      <c r="D49" s="25" t="s">
        <v>76</v>
      </c>
      <c r="E49" s="27">
        <v>130</v>
      </c>
      <c r="F49" s="28">
        <v>203.12</v>
      </c>
    </row>
    <row r="50" spans="1:6" ht="30">
      <c r="A50" s="25">
        <f t="shared" si="1"/>
        <v>11</v>
      </c>
      <c r="B50" s="26" t="s">
        <v>77</v>
      </c>
      <c r="C50" s="26" t="s">
        <v>72</v>
      </c>
      <c r="D50" s="25" t="s">
        <v>17</v>
      </c>
      <c r="E50" s="27">
        <v>1</v>
      </c>
      <c r="F50" s="28">
        <f>50158.51/1000</f>
        <v>50.15851</v>
      </c>
    </row>
    <row r="51" spans="1:6" ht="30">
      <c r="A51" s="25">
        <f t="shared" si="1"/>
        <v>12</v>
      </c>
      <c r="B51" s="26" t="s">
        <v>78</v>
      </c>
      <c r="C51" s="26" t="s">
        <v>72</v>
      </c>
      <c r="D51" s="25" t="s">
        <v>17</v>
      </c>
      <c r="E51" s="27">
        <v>1</v>
      </c>
      <c r="F51" s="28">
        <f>104758.26/1000</f>
        <v>104.75825999999999</v>
      </c>
    </row>
    <row r="52" spans="1:6" ht="30">
      <c r="A52" s="25">
        <f t="shared" si="1"/>
        <v>13</v>
      </c>
      <c r="B52" s="26" t="s">
        <v>79</v>
      </c>
      <c r="C52" s="26" t="s">
        <v>65</v>
      </c>
      <c r="D52" s="25" t="s">
        <v>17</v>
      </c>
      <c r="E52" s="27">
        <v>1</v>
      </c>
      <c r="F52" s="28">
        <f>92500.16/1000</f>
        <v>92.50016000000001</v>
      </c>
    </row>
    <row r="53" spans="1:6" ht="30">
      <c r="A53" s="25">
        <f t="shared" si="1"/>
        <v>14</v>
      </c>
      <c r="B53" s="26" t="s">
        <v>80</v>
      </c>
      <c r="C53" s="26" t="s">
        <v>81</v>
      </c>
      <c r="D53" s="25" t="s">
        <v>17</v>
      </c>
      <c r="E53" s="27">
        <v>1</v>
      </c>
      <c r="F53" s="28">
        <f>120523.79/1000</f>
        <v>120.52378999999999</v>
      </c>
    </row>
    <row r="54" spans="1:6" ht="15">
      <c r="A54" s="25">
        <f t="shared" si="1"/>
        <v>15</v>
      </c>
      <c r="B54" s="26" t="s">
        <v>82</v>
      </c>
      <c r="C54" s="26" t="s">
        <v>83</v>
      </c>
      <c r="D54" s="25" t="s">
        <v>20</v>
      </c>
      <c r="E54" s="27">
        <v>200</v>
      </c>
      <c r="F54" s="28">
        <v>323.629</v>
      </c>
    </row>
    <row r="55" spans="1:6" ht="45">
      <c r="A55" s="25">
        <f t="shared" si="1"/>
        <v>16</v>
      </c>
      <c r="B55" s="26" t="s">
        <v>82</v>
      </c>
      <c r="C55" s="26" t="s">
        <v>84</v>
      </c>
      <c r="D55" s="25" t="s">
        <v>61</v>
      </c>
      <c r="E55" s="28">
        <v>125</v>
      </c>
      <c r="F55" s="28">
        <v>190</v>
      </c>
    </row>
    <row r="56" spans="1:6" ht="15">
      <c r="A56" s="25">
        <f t="shared" si="1"/>
        <v>17</v>
      </c>
      <c r="B56" s="26" t="s">
        <v>82</v>
      </c>
      <c r="C56" s="26" t="s">
        <v>85</v>
      </c>
      <c r="D56" s="25" t="s">
        <v>17</v>
      </c>
      <c r="E56" s="27">
        <v>1</v>
      </c>
      <c r="F56" s="28">
        <v>351.069</v>
      </c>
    </row>
    <row r="57" spans="1:6" ht="30">
      <c r="A57" s="25">
        <f t="shared" si="1"/>
        <v>18</v>
      </c>
      <c r="B57" s="26" t="s">
        <v>86</v>
      </c>
      <c r="C57" s="26" t="s">
        <v>65</v>
      </c>
      <c r="D57" s="29" t="s">
        <v>87</v>
      </c>
      <c r="E57" s="30">
        <v>1</v>
      </c>
      <c r="F57" s="28">
        <f>65249.06/1000</f>
        <v>65.24906</v>
      </c>
    </row>
    <row r="58" spans="1:6" ht="15">
      <c r="A58" s="25">
        <f t="shared" si="1"/>
        <v>19</v>
      </c>
      <c r="B58" s="31" t="s">
        <v>9</v>
      </c>
      <c r="C58" s="26" t="s">
        <v>88</v>
      </c>
      <c r="D58" s="29" t="s">
        <v>89</v>
      </c>
      <c r="E58" s="30">
        <v>1</v>
      </c>
      <c r="F58" s="28">
        <v>71.2</v>
      </c>
    </row>
    <row r="59" spans="1:6" ht="30">
      <c r="A59" s="25">
        <f t="shared" si="1"/>
        <v>20</v>
      </c>
      <c r="B59" s="31" t="s">
        <v>25</v>
      </c>
      <c r="C59" s="26" t="s">
        <v>65</v>
      </c>
      <c r="D59" s="29" t="s">
        <v>17</v>
      </c>
      <c r="E59" s="30">
        <v>1</v>
      </c>
      <c r="F59" s="28">
        <v>259.963</v>
      </c>
    </row>
    <row r="60" spans="1:6" ht="30">
      <c r="A60" s="25">
        <f t="shared" si="1"/>
        <v>21</v>
      </c>
      <c r="B60" s="31" t="s">
        <v>90</v>
      </c>
      <c r="C60" s="26" t="s">
        <v>91</v>
      </c>
      <c r="D60" s="25" t="s">
        <v>17</v>
      </c>
      <c r="E60" s="27">
        <v>1</v>
      </c>
      <c r="F60" s="28">
        <f>45924.47/1000</f>
        <v>45.92447</v>
      </c>
    </row>
    <row r="61" spans="1:6" ht="15">
      <c r="A61" s="25">
        <f t="shared" si="1"/>
        <v>22</v>
      </c>
      <c r="B61" s="31" t="s">
        <v>92</v>
      </c>
      <c r="C61" s="26" t="s">
        <v>93</v>
      </c>
      <c r="D61" s="25" t="s">
        <v>20</v>
      </c>
      <c r="E61" s="27">
        <v>40</v>
      </c>
      <c r="F61" s="28">
        <v>256.7</v>
      </c>
    </row>
    <row r="62" spans="1:6" ht="30">
      <c r="A62" s="25">
        <f t="shared" si="1"/>
        <v>23</v>
      </c>
      <c r="B62" s="31" t="s">
        <v>92</v>
      </c>
      <c r="C62" s="26" t="s">
        <v>94</v>
      </c>
      <c r="D62" s="25" t="s">
        <v>17</v>
      </c>
      <c r="E62" s="27">
        <v>1</v>
      </c>
      <c r="F62" s="28">
        <f>84819.67/1000</f>
        <v>84.81967</v>
      </c>
    </row>
    <row r="63" spans="1:6" ht="30">
      <c r="A63" s="25">
        <f t="shared" si="1"/>
        <v>24</v>
      </c>
      <c r="B63" s="31" t="s">
        <v>13</v>
      </c>
      <c r="C63" s="26" t="s">
        <v>65</v>
      </c>
      <c r="D63" s="25" t="s">
        <v>17</v>
      </c>
      <c r="E63" s="27">
        <v>1</v>
      </c>
      <c r="F63" s="28">
        <v>11.5</v>
      </c>
    </row>
    <row r="64" spans="1:6" ht="30">
      <c r="A64" s="25">
        <f t="shared" si="1"/>
        <v>25</v>
      </c>
      <c r="B64" s="31" t="s">
        <v>6</v>
      </c>
      <c r="C64" s="26" t="s">
        <v>95</v>
      </c>
      <c r="D64" s="25" t="s">
        <v>61</v>
      </c>
      <c r="E64" s="32">
        <v>52</v>
      </c>
      <c r="F64" s="32">
        <v>2050.237</v>
      </c>
    </row>
    <row r="65" spans="1:6" ht="30">
      <c r="A65" s="25">
        <f t="shared" si="1"/>
        <v>26</v>
      </c>
      <c r="B65" s="31" t="s">
        <v>6</v>
      </c>
      <c r="C65" s="26" t="s">
        <v>96</v>
      </c>
      <c r="D65" s="25" t="s">
        <v>61</v>
      </c>
      <c r="E65" s="32">
        <v>50</v>
      </c>
      <c r="F65" s="32">
        <v>2008.234</v>
      </c>
    </row>
    <row r="66" spans="1:6" ht="30">
      <c r="A66" s="25">
        <f t="shared" si="1"/>
        <v>27</v>
      </c>
      <c r="B66" s="31" t="s">
        <v>6</v>
      </c>
      <c r="C66" s="33" t="s">
        <v>97</v>
      </c>
      <c r="D66" s="25" t="s">
        <v>61</v>
      </c>
      <c r="E66" s="32">
        <v>30</v>
      </c>
      <c r="F66" s="32">
        <v>947.67</v>
      </c>
    </row>
    <row r="67" spans="1:6" ht="45">
      <c r="A67" s="25">
        <f t="shared" si="1"/>
        <v>28</v>
      </c>
      <c r="B67" s="31" t="s">
        <v>6</v>
      </c>
      <c r="C67" s="33" t="s">
        <v>98</v>
      </c>
      <c r="D67" s="25" t="s">
        <v>61</v>
      </c>
      <c r="E67" s="32">
        <v>55</v>
      </c>
      <c r="F67" s="32">
        <v>1646.083</v>
      </c>
    </row>
    <row r="68" spans="1:6" ht="30">
      <c r="A68" s="25">
        <f t="shared" si="1"/>
        <v>29</v>
      </c>
      <c r="B68" s="31" t="s">
        <v>6</v>
      </c>
      <c r="C68" s="33" t="s">
        <v>99</v>
      </c>
      <c r="D68" s="25" t="s">
        <v>20</v>
      </c>
      <c r="E68" s="32">
        <v>154.5</v>
      </c>
      <c r="F68" s="32">
        <v>846.761</v>
      </c>
    </row>
    <row r="69" spans="1:6" ht="30">
      <c r="A69" s="25">
        <f t="shared" si="1"/>
        <v>30</v>
      </c>
      <c r="B69" s="31" t="s">
        <v>100</v>
      </c>
      <c r="C69" s="33" t="s">
        <v>101</v>
      </c>
      <c r="D69" s="25" t="s">
        <v>61</v>
      </c>
      <c r="E69" s="32">
        <v>70</v>
      </c>
      <c r="F69" s="32">
        <v>1094.634</v>
      </c>
    </row>
    <row r="70" spans="1:6" ht="45">
      <c r="A70" s="25">
        <f t="shared" si="1"/>
        <v>31</v>
      </c>
      <c r="B70" s="31" t="s">
        <v>102</v>
      </c>
      <c r="C70" s="33" t="s">
        <v>103</v>
      </c>
      <c r="D70" s="25" t="s">
        <v>61</v>
      </c>
      <c r="E70" s="32">
        <v>153</v>
      </c>
      <c r="F70" s="32">
        <v>1535.795</v>
      </c>
    </row>
    <row r="71" spans="1:6" ht="30">
      <c r="A71" s="25">
        <f t="shared" si="1"/>
        <v>32</v>
      </c>
      <c r="B71" s="31" t="s">
        <v>104</v>
      </c>
      <c r="C71" s="26" t="s">
        <v>105</v>
      </c>
      <c r="D71" s="29" t="s">
        <v>20</v>
      </c>
      <c r="E71" s="32">
        <v>288</v>
      </c>
      <c r="F71" s="32">
        <f>192313/1000</f>
        <v>192.313</v>
      </c>
    </row>
    <row r="72" spans="1:6" ht="30">
      <c r="A72" s="25">
        <f t="shared" si="1"/>
        <v>33</v>
      </c>
      <c r="B72" s="31" t="s">
        <v>106</v>
      </c>
      <c r="C72" s="33" t="s">
        <v>65</v>
      </c>
      <c r="D72" s="25" t="s">
        <v>17</v>
      </c>
      <c r="E72" s="32">
        <v>1</v>
      </c>
      <c r="F72" s="32">
        <f>187238.59/1000</f>
        <v>187.23859</v>
      </c>
    </row>
    <row r="73" spans="1:6" ht="30">
      <c r="A73" s="25">
        <f t="shared" si="1"/>
        <v>34</v>
      </c>
      <c r="B73" s="31" t="s">
        <v>106</v>
      </c>
      <c r="C73" s="33" t="s">
        <v>65</v>
      </c>
      <c r="D73" s="25" t="s">
        <v>17</v>
      </c>
      <c r="E73" s="32">
        <v>1</v>
      </c>
      <c r="F73" s="32">
        <f>147535.86/1000</f>
        <v>147.53585999999999</v>
      </c>
    </row>
    <row r="74" spans="1:6" ht="30">
      <c r="A74" s="25">
        <f t="shared" si="1"/>
        <v>35</v>
      </c>
      <c r="B74" s="26" t="s">
        <v>6</v>
      </c>
      <c r="C74" s="26" t="s">
        <v>107</v>
      </c>
      <c r="D74" s="25" t="s">
        <v>17</v>
      </c>
      <c r="E74" s="32">
        <v>1</v>
      </c>
      <c r="F74" s="34">
        <v>269.187</v>
      </c>
    </row>
    <row r="75" spans="1:6" ht="30">
      <c r="A75" s="25">
        <f t="shared" si="1"/>
        <v>36</v>
      </c>
      <c r="B75" s="26" t="s">
        <v>6</v>
      </c>
      <c r="C75" s="26" t="s">
        <v>108</v>
      </c>
      <c r="D75" s="25" t="s">
        <v>20</v>
      </c>
      <c r="E75" s="32">
        <v>211</v>
      </c>
      <c r="F75" s="34">
        <v>348.778</v>
      </c>
    </row>
    <row r="76" spans="1:6" ht="45">
      <c r="A76" s="25">
        <f t="shared" si="1"/>
        <v>37</v>
      </c>
      <c r="B76" s="26" t="s">
        <v>82</v>
      </c>
      <c r="C76" s="26" t="s">
        <v>109</v>
      </c>
      <c r="D76" s="25" t="s">
        <v>61</v>
      </c>
      <c r="E76" s="32">
        <v>51</v>
      </c>
      <c r="F76" s="34">
        <v>103.018</v>
      </c>
    </row>
    <row r="77" spans="1:6" ht="30">
      <c r="A77" s="25">
        <f t="shared" si="1"/>
        <v>38</v>
      </c>
      <c r="B77" s="26" t="s">
        <v>70</v>
      </c>
      <c r="C77" s="26" t="s">
        <v>110</v>
      </c>
      <c r="D77" s="25" t="s">
        <v>61</v>
      </c>
      <c r="E77" s="32">
        <v>65</v>
      </c>
      <c r="F77" s="34">
        <v>98.65</v>
      </c>
    </row>
    <row r="78" spans="1:6" ht="30">
      <c r="A78" s="25">
        <f t="shared" si="1"/>
        <v>39</v>
      </c>
      <c r="B78" s="26" t="s">
        <v>100</v>
      </c>
      <c r="C78" s="26" t="s">
        <v>111</v>
      </c>
      <c r="D78" s="25" t="s">
        <v>61</v>
      </c>
      <c r="E78" s="32">
        <v>141</v>
      </c>
      <c r="F78" s="34">
        <v>240.98</v>
      </c>
    </row>
    <row r="79" spans="1:6" ht="105">
      <c r="A79" s="25">
        <f t="shared" si="1"/>
        <v>40</v>
      </c>
      <c r="B79" s="26" t="s">
        <v>112</v>
      </c>
      <c r="C79" s="26" t="s">
        <v>113</v>
      </c>
      <c r="D79" s="25" t="s">
        <v>61</v>
      </c>
      <c r="E79" s="32">
        <v>100</v>
      </c>
      <c r="F79" s="34">
        <v>908.273</v>
      </c>
    </row>
    <row r="80" spans="1:6" ht="60">
      <c r="A80" s="25">
        <f t="shared" si="1"/>
        <v>41</v>
      </c>
      <c r="B80" s="26" t="s">
        <v>114</v>
      </c>
      <c r="C80" s="26" t="s">
        <v>115</v>
      </c>
      <c r="D80" s="29" t="s">
        <v>116</v>
      </c>
      <c r="E80" s="32">
        <v>1</v>
      </c>
      <c r="F80" s="34">
        <v>146.74</v>
      </c>
    </row>
    <row r="81" spans="1:6" ht="105">
      <c r="A81" s="25">
        <f t="shared" si="1"/>
        <v>42</v>
      </c>
      <c r="B81" s="26" t="s">
        <v>112</v>
      </c>
      <c r="C81" s="26" t="s">
        <v>117</v>
      </c>
      <c r="D81" s="29" t="s">
        <v>116</v>
      </c>
      <c r="E81" s="32">
        <v>1</v>
      </c>
      <c r="F81" s="34">
        <v>907.264</v>
      </c>
    </row>
    <row r="82" spans="1:6" ht="75">
      <c r="A82" s="25">
        <f t="shared" si="1"/>
        <v>43</v>
      </c>
      <c r="B82" s="26" t="s">
        <v>118</v>
      </c>
      <c r="C82" s="26" t="s">
        <v>119</v>
      </c>
      <c r="D82" s="25" t="s">
        <v>61</v>
      </c>
      <c r="E82" s="32">
        <v>40</v>
      </c>
      <c r="F82" s="34">
        <v>65.348</v>
      </c>
    </row>
    <row r="83" spans="1:6" ht="75">
      <c r="A83" s="25">
        <f t="shared" si="1"/>
        <v>44</v>
      </c>
      <c r="B83" s="26" t="s">
        <v>120</v>
      </c>
      <c r="C83" s="26" t="s">
        <v>121</v>
      </c>
      <c r="D83" s="25" t="s">
        <v>61</v>
      </c>
      <c r="E83" s="32">
        <v>130</v>
      </c>
      <c r="F83" s="34">
        <v>203.12</v>
      </c>
    </row>
    <row r="84" spans="1:6" ht="60">
      <c r="A84" s="25">
        <f t="shared" si="1"/>
        <v>45</v>
      </c>
      <c r="B84" s="26" t="s">
        <v>112</v>
      </c>
      <c r="C84" s="26" t="s">
        <v>122</v>
      </c>
      <c r="D84" s="25" t="s">
        <v>61</v>
      </c>
      <c r="E84" s="31">
        <v>32.7</v>
      </c>
      <c r="F84" s="34">
        <v>69.41</v>
      </c>
    </row>
    <row r="85" spans="1:6" ht="75">
      <c r="A85" s="25">
        <f t="shared" si="1"/>
        <v>46</v>
      </c>
      <c r="B85" s="26" t="s">
        <v>112</v>
      </c>
      <c r="C85" s="26" t="s">
        <v>123</v>
      </c>
      <c r="D85" s="25" t="s">
        <v>61</v>
      </c>
      <c r="E85" s="31">
        <v>87</v>
      </c>
      <c r="F85" s="34">
        <v>283.51</v>
      </c>
    </row>
    <row r="86" spans="1:6" ht="135">
      <c r="A86" s="25">
        <f t="shared" si="1"/>
        <v>47</v>
      </c>
      <c r="B86" s="26" t="s">
        <v>124</v>
      </c>
      <c r="C86" s="26" t="s">
        <v>125</v>
      </c>
      <c r="D86" s="25" t="s">
        <v>61</v>
      </c>
      <c r="E86" s="31">
        <v>121.8</v>
      </c>
      <c r="F86" s="34">
        <v>308.96</v>
      </c>
    </row>
    <row r="87" spans="1:6" ht="45">
      <c r="A87" s="25">
        <f t="shared" si="1"/>
        <v>48</v>
      </c>
      <c r="B87" s="26" t="s">
        <v>112</v>
      </c>
      <c r="C87" s="26" t="s">
        <v>126</v>
      </c>
      <c r="D87" s="29" t="s">
        <v>116</v>
      </c>
      <c r="E87" s="32">
        <v>1</v>
      </c>
      <c r="F87" s="34">
        <v>292.22</v>
      </c>
    </row>
    <row r="88" spans="1:6" ht="45">
      <c r="A88" s="25">
        <f t="shared" si="1"/>
        <v>49</v>
      </c>
      <c r="B88" s="26" t="s">
        <v>127</v>
      </c>
      <c r="C88" s="26" t="s">
        <v>128</v>
      </c>
      <c r="D88" s="29" t="s">
        <v>116</v>
      </c>
      <c r="E88" s="32">
        <v>1</v>
      </c>
      <c r="F88" s="34">
        <v>249.4</v>
      </c>
    </row>
    <row r="89" spans="1:6" ht="105">
      <c r="A89" s="25">
        <f t="shared" si="1"/>
        <v>50</v>
      </c>
      <c r="B89" s="26" t="s">
        <v>112</v>
      </c>
      <c r="C89" s="26" t="s">
        <v>129</v>
      </c>
      <c r="D89" s="25" t="s">
        <v>61</v>
      </c>
      <c r="E89" s="32">
        <v>100</v>
      </c>
      <c r="F89" s="34">
        <v>908.273</v>
      </c>
    </row>
    <row r="90" spans="1:6" ht="105">
      <c r="A90" s="25">
        <f t="shared" si="1"/>
        <v>51</v>
      </c>
      <c r="B90" s="26" t="s">
        <v>112</v>
      </c>
      <c r="C90" s="26" t="s">
        <v>130</v>
      </c>
      <c r="D90" s="25" t="s">
        <v>61</v>
      </c>
      <c r="E90" s="32">
        <v>100</v>
      </c>
      <c r="F90" s="34">
        <v>908.273</v>
      </c>
    </row>
    <row r="91" spans="1:6" ht="105">
      <c r="A91" s="25">
        <f t="shared" si="1"/>
        <v>52</v>
      </c>
      <c r="B91" s="26" t="s">
        <v>112</v>
      </c>
      <c r="C91" s="26" t="s">
        <v>131</v>
      </c>
      <c r="D91" s="25" t="s">
        <v>61</v>
      </c>
      <c r="E91" s="32">
        <v>100</v>
      </c>
      <c r="F91" s="34">
        <v>907.264</v>
      </c>
    </row>
    <row r="92" spans="1:6" ht="105">
      <c r="A92" s="25">
        <f t="shared" si="1"/>
        <v>53</v>
      </c>
      <c r="B92" s="26" t="s">
        <v>112</v>
      </c>
      <c r="C92" s="26" t="s">
        <v>132</v>
      </c>
      <c r="D92" s="25" t="s">
        <v>61</v>
      </c>
      <c r="E92" s="32">
        <v>98</v>
      </c>
      <c r="F92" s="34">
        <v>922.3</v>
      </c>
    </row>
    <row r="93" spans="1:6" ht="120">
      <c r="A93" s="25">
        <f t="shared" si="1"/>
        <v>54</v>
      </c>
      <c r="B93" s="26" t="s">
        <v>112</v>
      </c>
      <c r="C93" s="26" t="s">
        <v>133</v>
      </c>
      <c r="D93" s="25" t="s">
        <v>61</v>
      </c>
      <c r="E93" s="32">
        <v>105</v>
      </c>
      <c r="F93" s="34">
        <v>901.2</v>
      </c>
    </row>
    <row r="94" spans="1:6" ht="30">
      <c r="A94" s="25">
        <f t="shared" si="1"/>
        <v>55</v>
      </c>
      <c r="B94" s="26" t="s">
        <v>134</v>
      </c>
      <c r="C94" s="26" t="s">
        <v>135</v>
      </c>
      <c r="D94" s="29" t="s">
        <v>116</v>
      </c>
      <c r="E94" s="32">
        <v>1</v>
      </c>
      <c r="F94" s="34">
        <v>415</v>
      </c>
    </row>
    <row r="95" spans="1:6" ht="45">
      <c r="A95" s="25">
        <f t="shared" si="1"/>
        <v>56</v>
      </c>
      <c r="B95" s="26" t="s">
        <v>136</v>
      </c>
      <c r="C95" s="26" t="s">
        <v>137</v>
      </c>
      <c r="D95" s="29" t="s">
        <v>116</v>
      </c>
      <c r="E95" s="32">
        <v>2</v>
      </c>
      <c r="F95" s="34">
        <v>284.815</v>
      </c>
    </row>
    <row r="96" spans="1:6" ht="45">
      <c r="A96" s="25">
        <f t="shared" si="1"/>
        <v>57</v>
      </c>
      <c r="B96" s="26" t="s">
        <v>138</v>
      </c>
      <c r="C96" s="26" t="s">
        <v>137</v>
      </c>
      <c r="D96" s="29" t="s">
        <v>116</v>
      </c>
      <c r="E96" s="32">
        <v>2</v>
      </c>
      <c r="F96" s="34">
        <v>257</v>
      </c>
    </row>
    <row r="97" spans="1:6" ht="60">
      <c r="A97" s="25">
        <f t="shared" si="1"/>
        <v>58</v>
      </c>
      <c r="B97" s="26" t="s">
        <v>139</v>
      </c>
      <c r="C97" s="26" t="s">
        <v>137</v>
      </c>
      <c r="D97" s="29" t="s">
        <v>116</v>
      </c>
      <c r="E97" s="32">
        <v>3</v>
      </c>
      <c r="F97" s="34">
        <v>486.5</v>
      </c>
    </row>
    <row r="98" spans="1:6" ht="30">
      <c r="A98" s="25">
        <f t="shared" si="1"/>
        <v>59</v>
      </c>
      <c r="B98" s="26" t="s">
        <v>114</v>
      </c>
      <c r="C98" s="26" t="s">
        <v>137</v>
      </c>
      <c r="D98" s="29" t="s">
        <v>116</v>
      </c>
      <c r="E98" s="32">
        <v>1</v>
      </c>
      <c r="F98" s="34">
        <v>467.935</v>
      </c>
    </row>
    <row r="99" spans="1:6" ht="15">
      <c r="A99" s="58"/>
      <c r="B99" s="59"/>
      <c r="C99" s="59"/>
      <c r="D99" s="60"/>
      <c r="E99" s="61"/>
      <c r="F99" s="62">
        <f>SUM(F40:F98)</f>
        <v>47912.676710000014</v>
      </c>
    </row>
    <row r="100" spans="1:6" ht="15.75">
      <c r="A100" s="40" t="s">
        <v>53</v>
      </c>
      <c r="B100" s="40"/>
      <c r="C100" s="40"/>
      <c r="D100" s="40"/>
      <c r="E100" s="40"/>
      <c r="F100" s="41"/>
    </row>
    <row r="101" spans="1:6" ht="15.75">
      <c r="A101" s="40" t="s">
        <v>141</v>
      </c>
      <c r="B101" s="40"/>
      <c r="C101" s="40"/>
      <c r="D101" s="40"/>
      <c r="E101" s="40"/>
      <c r="F101" s="41"/>
    </row>
    <row r="102" spans="1:6" ht="60">
      <c r="A102" s="42" t="s">
        <v>0</v>
      </c>
      <c r="B102" s="42" t="s">
        <v>142</v>
      </c>
      <c r="C102" s="42" t="s">
        <v>3</v>
      </c>
      <c r="D102" s="25" t="s">
        <v>56</v>
      </c>
      <c r="E102" s="27" t="s">
        <v>5</v>
      </c>
      <c r="F102" s="24" t="s">
        <v>57</v>
      </c>
    </row>
    <row r="103" spans="1:6" ht="28.5">
      <c r="A103" s="43">
        <v>1</v>
      </c>
      <c r="B103" s="44" t="s">
        <v>143</v>
      </c>
      <c r="C103" s="44" t="s">
        <v>144</v>
      </c>
      <c r="D103" s="45" t="s">
        <v>11</v>
      </c>
      <c r="E103" s="46">
        <v>112</v>
      </c>
      <c r="F103" s="47">
        <v>5178.95286069976</v>
      </c>
    </row>
    <row r="104" spans="1:6" ht="28.5">
      <c r="A104" s="43">
        <f aca="true" t="shared" si="2" ref="A104:A129">A103+1</f>
        <v>2</v>
      </c>
      <c r="B104" s="44" t="s">
        <v>143</v>
      </c>
      <c r="C104" s="44" t="s">
        <v>145</v>
      </c>
      <c r="D104" s="45" t="s">
        <v>11</v>
      </c>
      <c r="E104" s="46">
        <v>117</v>
      </c>
      <c r="F104" s="47">
        <v>3030.9539946868</v>
      </c>
    </row>
    <row r="105" spans="1:6" ht="28.5">
      <c r="A105" s="43">
        <f t="shared" si="2"/>
        <v>3</v>
      </c>
      <c r="B105" s="44" t="s">
        <v>143</v>
      </c>
      <c r="C105" s="44" t="s">
        <v>146</v>
      </c>
      <c r="D105" s="45" t="s">
        <v>20</v>
      </c>
      <c r="E105" s="46">
        <v>1500</v>
      </c>
      <c r="F105" s="47">
        <v>1505.26</v>
      </c>
    </row>
    <row r="106" spans="1:6" ht="42.75">
      <c r="A106" s="43">
        <f t="shared" si="2"/>
        <v>4</v>
      </c>
      <c r="B106" s="44" t="s">
        <v>143</v>
      </c>
      <c r="C106" s="44" t="s">
        <v>147</v>
      </c>
      <c r="D106" s="45" t="s">
        <v>11</v>
      </c>
      <c r="E106" s="46">
        <v>168</v>
      </c>
      <c r="F106" s="47">
        <f>2778640.33052494/1000</f>
        <v>2778.64033052494</v>
      </c>
    </row>
    <row r="107" spans="1:6" ht="28.5">
      <c r="A107" s="43">
        <f t="shared" si="2"/>
        <v>5</v>
      </c>
      <c r="B107" s="44" t="s">
        <v>143</v>
      </c>
      <c r="C107" s="44" t="s">
        <v>148</v>
      </c>
      <c r="D107" s="45" t="s">
        <v>11</v>
      </c>
      <c r="E107" s="46">
        <v>35</v>
      </c>
      <c r="F107" s="47">
        <v>348.13</v>
      </c>
    </row>
    <row r="108" spans="1:6" ht="42.75">
      <c r="A108" s="43">
        <f t="shared" si="2"/>
        <v>6</v>
      </c>
      <c r="B108" s="44" t="s">
        <v>143</v>
      </c>
      <c r="C108" s="44" t="s">
        <v>149</v>
      </c>
      <c r="D108" s="45" t="s">
        <v>11</v>
      </c>
      <c r="E108" s="46">
        <v>70</v>
      </c>
      <c r="F108" s="47">
        <v>873.3660500000001</v>
      </c>
    </row>
    <row r="109" spans="1:6" ht="28.5">
      <c r="A109" s="43">
        <f t="shared" si="2"/>
        <v>7</v>
      </c>
      <c r="B109" s="44" t="s">
        <v>143</v>
      </c>
      <c r="C109" s="44" t="s">
        <v>150</v>
      </c>
      <c r="D109" s="45" t="s">
        <v>11</v>
      </c>
      <c r="E109" s="46">
        <v>55</v>
      </c>
      <c r="F109" s="47">
        <f>F108/E108*E109</f>
        <v>686.2161821428573</v>
      </c>
    </row>
    <row r="110" spans="1:6" ht="28.5">
      <c r="A110" s="43">
        <f t="shared" si="2"/>
        <v>8</v>
      </c>
      <c r="B110" s="44" t="s">
        <v>151</v>
      </c>
      <c r="C110" s="44" t="s">
        <v>152</v>
      </c>
      <c r="D110" s="45" t="s">
        <v>27</v>
      </c>
      <c r="E110" s="48">
        <v>4</v>
      </c>
      <c r="F110" s="47">
        <v>304.87</v>
      </c>
    </row>
    <row r="111" spans="1:6" ht="42.75">
      <c r="A111" s="43">
        <f t="shared" si="2"/>
        <v>9</v>
      </c>
      <c r="B111" s="44" t="s">
        <v>153</v>
      </c>
      <c r="C111" s="44" t="s">
        <v>154</v>
      </c>
      <c r="D111" s="45" t="s">
        <v>17</v>
      </c>
      <c r="E111" s="46">
        <v>1</v>
      </c>
      <c r="F111" s="47">
        <v>601.98</v>
      </c>
    </row>
    <row r="112" spans="1:6" ht="28.5">
      <c r="A112" s="43">
        <f t="shared" si="2"/>
        <v>10</v>
      </c>
      <c r="B112" s="44" t="s">
        <v>155</v>
      </c>
      <c r="C112" s="44" t="s">
        <v>156</v>
      </c>
      <c r="D112" s="45" t="s">
        <v>11</v>
      </c>
      <c r="E112" s="46">
        <f>130+64</f>
        <v>194</v>
      </c>
      <c r="F112" s="47">
        <f>1325.55/130*(130+64)</f>
        <v>1978.1284615384614</v>
      </c>
    </row>
    <row r="113" spans="1:6" ht="28.5">
      <c r="A113" s="43">
        <f t="shared" si="2"/>
        <v>11</v>
      </c>
      <c r="B113" s="44" t="s">
        <v>155</v>
      </c>
      <c r="C113" s="44" t="s">
        <v>157</v>
      </c>
      <c r="D113" s="45" t="s">
        <v>17</v>
      </c>
      <c r="E113" s="46">
        <v>1</v>
      </c>
      <c r="F113" s="47">
        <v>7300</v>
      </c>
    </row>
    <row r="114" spans="1:6" ht="28.5">
      <c r="A114" s="43">
        <f t="shared" si="2"/>
        <v>12</v>
      </c>
      <c r="B114" s="44" t="s">
        <v>158</v>
      </c>
      <c r="C114" s="44" t="s">
        <v>159</v>
      </c>
      <c r="D114" s="45" t="s">
        <v>11</v>
      </c>
      <c r="E114" s="46">
        <v>70</v>
      </c>
      <c r="F114" s="47">
        <v>417.128</v>
      </c>
    </row>
    <row r="115" spans="1:6" ht="28.5">
      <c r="A115" s="43">
        <f t="shared" si="2"/>
        <v>13</v>
      </c>
      <c r="B115" s="44" t="s">
        <v>160</v>
      </c>
      <c r="C115" s="44" t="s">
        <v>152</v>
      </c>
      <c r="D115" s="45" t="s">
        <v>27</v>
      </c>
      <c r="E115" s="46">
        <v>2</v>
      </c>
      <c r="F115" s="47">
        <v>121.95</v>
      </c>
    </row>
    <row r="116" spans="1:6" ht="28.5">
      <c r="A116" s="43">
        <f t="shared" si="2"/>
        <v>14</v>
      </c>
      <c r="B116" s="44" t="s">
        <v>161</v>
      </c>
      <c r="C116" s="44" t="s">
        <v>162</v>
      </c>
      <c r="D116" s="49" t="s">
        <v>17</v>
      </c>
      <c r="E116" s="50">
        <v>1</v>
      </c>
      <c r="F116" s="47">
        <v>253.2</v>
      </c>
    </row>
    <row r="117" spans="1:6" ht="28.5">
      <c r="A117" s="43">
        <f t="shared" si="2"/>
        <v>15</v>
      </c>
      <c r="B117" s="44" t="s">
        <v>163</v>
      </c>
      <c r="C117" s="44" t="s">
        <v>164</v>
      </c>
      <c r="D117" s="45" t="s">
        <v>17</v>
      </c>
      <c r="E117" s="46">
        <v>4</v>
      </c>
      <c r="F117" s="47">
        <v>352.5</v>
      </c>
    </row>
    <row r="118" spans="1:6" ht="28.5">
      <c r="A118" s="43">
        <f t="shared" si="2"/>
        <v>16</v>
      </c>
      <c r="B118" s="44" t="s">
        <v>163</v>
      </c>
      <c r="C118" s="44" t="s">
        <v>165</v>
      </c>
      <c r="D118" s="45" t="s">
        <v>17</v>
      </c>
      <c r="E118" s="46">
        <v>1</v>
      </c>
      <c r="F118" s="47">
        <v>625.45</v>
      </c>
    </row>
    <row r="119" spans="1:6" ht="42.75">
      <c r="A119" s="43">
        <f t="shared" si="2"/>
        <v>17</v>
      </c>
      <c r="B119" s="44" t="s">
        <v>163</v>
      </c>
      <c r="C119" s="44" t="s">
        <v>166</v>
      </c>
      <c r="D119" s="45" t="s">
        <v>11</v>
      </c>
      <c r="E119" s="46">
        <v>80</v>
      </c>
      <c r="F119" s="47">
        <v>1218</v>
      </c>
    </row>
    <row r="120" spans="1:6" ht="57">
      <c r="A120" s="43">
        <f t="shared" si="2"/>
        <v>18</v>
      </c>
      <c r="B120" s="44" t="s">
        <v>163</v>
      </c>
      <c r="C120" s="44" t="s">
        <v>167</v>
      </c>
      <c r="D120" s="45" t="s">
        <v>61</v>
      </c>
      <c r="E120" s="46">
        <v>102</v>
      </c>
      <c r="F120" s="47">
        <v>990.386</v>
      </c>
    </row>
    <row r="121" spans="1:6" ht="28.5">
      <c r="A121" s="43">
        <f t="shared" si="2"/>
        <v>19</v>
      </c>
      <c r="B121" s="44" t="s">
        <v>168</v>
      </c>
      <c r="C121" s="44" t="s">
        <v>169</v>
      </c>
      <c r="D121" s="45" t="s">
        <v>11</v>
      </c>
      <c r="E121" s="46">
        <v>80</v>
      </c>
      <c r="F121" s="47">
        <v>1054.9961899999998</v>
      </c>
    </row>
    <row r="122" spans="1:6" ht="28.5">
      <c r="A122" s="43">
        <f t="shared" si="2"/>
        <v>20</v>
      </c>
      <c r="B122" s="51" t="s">
        <v>168</v>
      </c>
      <c r="C122" s="51" t="s">
        <v>170</v>
      </c>
      <c r="D122" s="43" t="s">
        <v>11</v>
      </c>
      <c r="E122" s="52">
        <v>30</v>
      </c>
      <c r="F122" s="53">
        <v>444.46864</v>
      </c>
    </row>
    <row r="123" spans="1:6" ht="42.75">
      <c r="A123" s="43">
        <f t="shared" si="2"/>
        <v>21</v>
      </c>
      <c r="B123" s="51" t="s">
        <v>171</v>
      </c>
      <c r="C123" s="51" t="s">
        <v>172</v>
      </c>
      <c r="D123" s="43" t="s">
        <v>11</v>
      </c>
      <c r="E123" s="52">
        <v>124</v>
      </c>
      <c r="F123" s="53">
        <v>883.39111</v>
      </c>
    </row>
    <row r="124" spans="1:6" ht="28.5">
      <c r="A124" s="43">
        <f t="shared" si="2"/>
        <v>22</v>
      </c>
      <c r="B124" s="51" t="s">
        <v>163</v>
      </c>
      <c r="C124" s="51" t="s">
        <v>173</v>
      </c>
      <c r="D124" s="43" t="s">
        <v>11</v>
      </c>
      <c r="E124" s="52">
        <v>47</v>
      </c>
      <c r="F124" s="53">
        <f>2046898.00536904/1000</f>
        <v>2046.89800536904</v>
      </c>
    </row>
    <row r="125" spans="1:6" ht="28.5">
      <c r="A125" s="43">
        <f t="shared" si="2"/>
        <v>23</v>
      </c>
      <c r="B125" s="44" t="s">
        <v>174</v>
      </c>
      <c r="C125" s="44" t="s">
        <v>152</v>
      </c>
      <c r="D125" s="45" t="s">
        <v>27</v>
      </c>
      <c r="E125" s="48">
        <v>2</v>
      </c>
      <c r="F125" s="47">
        <v>121.95</v>
      </c>
    </row>
    <row r="126" spans="1:6" ht="28.5">
      <c r="A126" s="43">
        <f t="shared" si="2"/>
        <v>24</v>
      </c>
      <c r="B126" s="44" t="s">
        <v>175</v>
      </c>
      <c r="C126" s="44" t="s">
        <v>176</v>
      </c>
      <c r="D126" s="45" t="s">
        <v>11</v>
      </c>
      <c r="E126" s="46">
        <v>108</v>
      </c>
      <c r="F126" s="47">
        <v>1296</v>
      </c>
    </row>
    <row r="127" spans="1:6" ht="42.75">
      <c r="A127" s="43">
        <f t="shared" si="2"/>
        <v>25</v>
      </c>
      <c r="B127" s="44" t="s">
        <v>177</v>
      </c>
      <c r="C127" s="44" t="s">
        <v>178</v>
      </c>
      <c r="D127" s="45" t="s">
        <v>61</v>
      </c>
      <c r="E127" s="46">
        <v>160</v>
      </c>
      <c r="F127" s="47">
        <v>884.496</v>
      </c>
    </row>
    <row r="128" spans="1:6" ht="28.5">
      <c r="A128" s="43">
        <f t="shared" si="2"/>
        <v>26</v>
      </c>
      <c r="B128" s="51" t="s">
        <v>179</v>
      </c>
      <c r="C128" s="51" t="s">
        <v>180</v>
      </c>
      <c r="D128" s="43" t="s">
        <v>181</v>
      </c>
      <c r="E128" s="52">
        <v>1</v>
      </c>
      <c r="F128" s="53">
        <v>28</v>
      </c>
    </row>
    <row r="129" spans="1:6" ht="28.5">
      <c r="A129" s="43">
        <f t="shared" si="2"/>
        <v>27</v>
      </c>
      <c r="B129" s="51" t="s">
        <v>182</v>
      </c>
      <c r="C129" s="51" t="s">
        <v>183</v>
      </c>
      <c r="D129" s="43" t="s">
        <v>61</v>
      </c>
      <c r="E129" s="52">
        <v>80</v>
      </c>
      <c r="F129" s="53">
        <v>82</v>
      </c>
    </row>
    <row r="130" spans="1:6" ht="15">
      <c r="A130" s="54"/>
      <c r="B130" s="54"/>
      <c r="C130" s="55" t="s">
        <v>140</v>
      </c>
      <c r="D130" s="56"/>
      <c r="E130" s="55"/>
      <c r="F130" s="57">
        <f>SUBTOTAL(9,F103:F129)</f>
        <v>35407.311824961864</v>
      </c>
    </row>
  </sheetData>
  <sheetProtection/>
  <autoFilter ref="A4:F34"/>
  <mergeCells count="3">
    <mergeCell ref="A3:F3"/>
    <mergeCell ref="A37:F37"/>
    <mergeCell ref="A38:F38"/>
  </mergeCells>
  <printOptions/>
  <pageMargins left="0" right="0" top="0" bottom="0" header="0" footer="0"/>
  <pageSetup fitToHeight="0" fitToWidth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Рыбальченко Оксана</dc:creator>
  <cp:keywords/>
  <dc:description/>
  <cp:lastModifiedBy>Колесников Валерий Владимирович</cp:lastModifiedBy>
  <cp:lastPrinted>2019-02-13T16:13:52Z</cp:lastPrinted>
  <dcterms:created xsi:type="dcterms:W3CDTF">2015-09-02T10:48:41Z</dcterms:created>
  <dcterms:modified xsi:type="dcterms:W3CDTF">2019-02-13T16:13:56Z</dcterms:modified>
  <cp:category/>
  <cp:version/>
  <cp:contentType/>
  <cp:contentStatus/>
</cp:coreProperties>
</file>